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NOMINAS 2021\"/>
    </mc:Choice>
  </mc:AlternateContent>
  <bookViews>
    <workbookView xWindow="0" yWindow="0" windowWidth="20400" windowHeight="7755"/>
  </bookViews>
  <sheets>
    <sheet name="NOM. 16-31 ENERO 21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P15" i="1"/>
  <c r="Q15" i="1"/>
  <c r="Q13" i="1"/>
  <c r="Q12" i="1"/>
  <c r="Q11" i="1"/>
  <c r="Q10" i="1"/>
  <c r="Q9" i="1"/>
  <c r="Q8" i="1"/>
  <c r="Q7" i="1"/>
  <c r="P7" i="1"/>
  <c r="Q6" i="1"/>
  <c r="O6" i="1"/>
  <c r="M6" i="1"/>
  <c r="K6" i="1"/>
  <c r="I6" i="1"/>
  <c r="Q5" i="1" l="1"/>
  <c r="E5" i="1" l="1"/>
  <c r="F5" i="1"/>
  <c r="G5" i="1"/>
  <c r="I5" i="1"/>
  <c r="J5" i="1"/>
  <c r="K5" i="1"/>
  <c r="M5" i="1"/>
  <c r="N5" i="1"/>
  <c r="O5" i="1"/>
  <c r="P5" i="1"/>
  <c r="E7" i="1"/>
  <c r="F7" i="1"/>
  <c r="G7" i="1"/>
  <c r="I7" i="1"/>
  <c r="J7" i="1"/>
  <c r="K7" i="1"/>
  <c r="M7" i="1"/>
  <c r="N7" i="1"/>
  <c r="O7" i="1"/>
  <c r="E8" i="1"/>
  <c r="F8" i="1"/>
  <c r="G8" i="1"/>
  <c r="I8" i="1"/>
  <c r="J8" i="1"/>
  <c r="K8" i="1"/>
  <c r="M8" i="1"/>
  <c r="N8" i="1"/>
  <c r="O8" i="1"/>
  <c r="P8" i="1"/>
  <c r="E9" i="1"/>
  <c r="F9" i="1"/>
  <c r="G9" i="1"/>
  <c r="I9" i="1"/>
  <c r="J9" i="1"/>
  <c r="K9" i="1"/>
  <c r="M9" i="1"/>
  <c r="N9" i="1"/>
  <c r="O9" i="1"/>
  <c r="P9" i="1"/>
  <c r="E10" i="1"/>
  <c r="F10" i="1"/>
  <c r="G10" i="1"/>
  <c r="I10" i="1"/>
  <c r="J10" i="1"/>
  <c r="K10" i="1"/>
  <c r="M10" i="1"/>
  <c r="N10" i="1"/>
  <c r="O10" i="1"/>
  <c r="P10" i="1"/>
  <c r="E11" i="1"/>
  <c r="F11" i="1"/>
  <c r="G11" i="1"/>
  <c r="I11" i="1"/>
  <c r="J11" i="1"/>
  <c r="K11" i="1"/>
  <c r="M11" i="1"/>
  <c r="N11" i="1"/>
  <c r="O11" i="1"/>
  <c r="P11" i="1"/>
  <c r="E12" i="1"/>
  <c r="F12" i="1"/>
  <c r="G12" i="1"/>
  <c r="I12" i="1"/>
  <c r="J12" i="1"/>
  <c r="K12" i="1"/>
  <c r="M12" i="1"/>
  <c r="N12" i="1"/>
  <c r="O12" i="1"/>
  <c r="P12" i="1"/>
  <c r="E13" i="1"/>
  <c r="F13" i="1"/>
  <c r="G13" i="1"/>
  <c r="I13" i="1"/>
  <c r="J13" i="1"/>
  <c r="K13" i="1"/>
  <c r="M13" i="1"/>
  <c r="N13" i="1"/>
  <c r="O13" i="1"/>
  <c r="P13" i="1"/>
  <c r="E14" i="1"/>
  <c r="F14" i="1"/>
  <c r="G14" i="1"/>
  <c r="I14" i="1"/>
  <c r="J14" i="1"/>
  <c r="K14" i="1"/>
  <c r="M14" i="1"/>
  <c r="N14" i="1"/>
  <c r="O14" i="1"/>
  <c r="P14" i="1"/>
  <c r="Q14" i="1" s="1"/>
  <c r="E15" i="1"/>
  <c r="F15" i="1"/>
  <c r="G15" i="1"/>
  <c r="I15" i="1"/>
  <c r="J15" i="1"/>
  <c r="K15" i="1"/>
  <c r="M15" i="1"/>
  <c r="N15" i="1"/>
  <c r="O15" i="1"/>
  <c r="E16" i="1"/>
  <c r="F16" i="1"/>
  <c r="G16" i="1"/>
  <c r="I16" i="1"/>
  <c r="J16" i="1"/>
  <c r="K16" i="1"/>
  <c r="M16" i="1"/>
  <c r="N16" i="1"/>
  <c r="O16" i="1"/>
  <c r="P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<sst xmlns="http://schemas.openxmlformats.org/spreadsheetml/2006/main" count="50" uniqueCount="46">
  <si>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</si>
  <si>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</si>
  <si>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</si>
  <si>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</si>
  <si>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</si>
  <si>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</si>
  <si>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</si>
  <si>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CHOFER</t>
  </si>
  <si>
    <t>GULLERMO BARAJAS GUITRON</t>
  </si>
  <si>
    <t>VICTOR HUGO FERNANDEZ GARCIA</t>
  </si>
  <si>
    <t>PSICOLOGA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</si>
  <si>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</si>
  <si>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</si>
  <si>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</si>
  <si>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</si>
  <si>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</si>
  <si>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</si>
  <si>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</si>
  <si>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</si>
  <si>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</si>
  <si>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</si>
  <si>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</si>
  <si>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</si>
  <si>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</si>
  <si>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</si>
  <si>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</si>
  <si>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</si>
  <si>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</si>
  <si>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</si>
  <si>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</si>
  <si>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</si>
  <si>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</si>
  <si>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</si>
  <si>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</si>
  <si>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</si>
  <si>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</si>
  <si>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</si>
  <si>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</si>
  <si>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</si>
  <si>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</si>
  <si>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</si>
  <si>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</si>
  <si>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</si>
  <si>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 xml:space="preserve">SILVIA NATALY PELAYO CONTRERAS </t>
  </si>
  <si>
    <t>MARIA TERESA BRISEÑO SOLTERO</t>
  </si>
  <si>
    <t>PERIODO DEL 16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</si>
</sst>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/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D3" sqref="D3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41</v>
      </c>
      <c r="K2" s="29" t="s">
        <v>40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39</v>
      </c>
      <c r="G3" s="28"/>
      <c r="H3" s="28"/>
      <c r="I3" s="28"/>
      <c r="J3" s="28"/>
    </row>
    <row r="4" spans="1:19" ht="52.5" thickBot="1" x14ac:dyDescent="0.3">
      <c r="A4" s="23" t="s">
        <v>38</v>
      </c>
      <c r="B4" s="22" t="s">
        <v>37</v>
      </c>
      <c r="C4" s="21" t="s">
        <v>36</v>
      </c>
      <c r="D4" s="21" t="s">
        <v>35</v>
      </c>
      <c r="E4" s="21" t="s">
        <v>34</v>
      </c>
      <c r="F4" s="19" t="s">
        <v>33</v>
      </c>
      <c r="G4" s="21" t="s">
        <v>32</v>
      </c>
      <c r="H4" s="21" t="s">
        <v>31</v>
      </c>
      <c r="I4" s="21" t="s">
        <v>30</v>
      </c>
      <c r="J4" s="21" t="s">
        <v>29</v>
      </c>
      <c r="K4" s="20" t="s">
        <v>28</v>
      </c>
      <c r="L4" s="20" t="s">
        <v>27</v>
      </c>
      <c r="M4" s="20" t="s">
        <v>26</v>
      </c>
      <c r="N4" s="19" t="s">
        <v>25</v>
      </c>
      <c r="O4" s="19" t="s">
        <v>24</v>
      </c>
      <c r="P4" s="19" t="s">
        <v>23</v>
      </c>
      <c r="Q4" s="19" t="s">
        <v>22</v>
      </c>
      <c r="R4" s="18"/>
      <c r="S4" s="18"/>
    </row>
    <row r="5" spans="1:19" ht="25.5" customHeight="1" thickTop="1" x14ac:dyDescent="0.25">
      <c r="A5" s="13" t="s">
        <v>2</v>
      </c>
      <c r="B5" s="10" t="s">
        <v>21</v>
      </c>
      <c r="C5" s="9">
        <v>15</v>
      </c>
      <c r="D5" s="14">
        <v>244.3</v>
      </c>
      <c r="E5" s="4">
        <f>+D5*C5</f>
        <v>3664.5</v>
      </c>
      <c r="F5" s="4">
        <f>E5*0.05</f>
        <v>183.22500000000002</v>
      </c>
      <c r="G5" s="4">
        <f>(D5*C5)</f>
        <v>3664.5</v>
      </c>
      <c r="H5" s="7">
        <v>2699.41</v>
      </c>
      <c r="I5" s="4">
        <f>G5-H5</f>
        <v>965.09000000000015</v>
      </c>
      <c r="J5" s="8">
        <f>VLOOKUP(G5,quincenal,4,4)</f>
        <v>0.10879999999999999</v>
      </c>
      <c r="K5" s="4">
        <f>I5*J5</f>
        <v>105.00179200000001</v>
      </c>
      <c r="L5" s="7">
        <v>158.55000000000001</v>
      </c>
      <c r="M5" s="4">
        <f>K5+L5</f>
        <v>263.55179200000003</v>
      </c>
      <c r="N5" s="6">
        <f>VLOOKUP(G5,subsidioq,3,3)</f>
        <v>0</v>
      </c>
      <c r="O5" s="5">
        <f>IF(N5&lt;M5,M5-N5,0)</f>
        <v>263.55179200000003</v>
      </c>
      <c r="P5" s="4">
        <f>IF(N5&gt;M5,N5-M5,0)</f>
        <v>0</v>
      </c>
      <c r="Q5" s="3">
        <f>E5+F5-O5</f>
        <v>3584.1732079999997</v>
      </c>
      <c r="R5" s="32"/>
      <c r="S5" s="32"/>
    </row>
    <row r="6" spans="1:19" ht="25.5" customHeight="1" x14ac:dyDescent="0.25">
      <c r="A6" s="15" t="s">
        <v>20</v>
      </c>
      <c r="B6" s="10" t="s">
        <v>19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2699.41</v>
      </c>
      <c r="I6" s="4">
        <f>G6-H6</f>
        <v>600.59000000000015</v>
      </c>
      <c r="J6" s="8">
        <v>0.10879999999999999</v>
      </c>
      <c r="K6" s="4">
        <f>I6*J6</f>
        <v>65.344192000000007</v>
      </c>
      <c r="L6" s="7">
        <v>158.55000000000001</v>
      </c>
      <c r="M6" s="4">
        <f>K6+L6</f>
        <v>223.89419200000003</v>
      </c>
      <c r="N6" s="6">
        <v>125.1</v>
      </c>
      <c r="O6" s="5">
        <f>M6-N6</f>
        <v>98.794192000000038</v>
      </c>
      <c r="P6" s="4">
        <v>0</v>
      </c>
      <c r="Q6" s="3">
        <f>G6+F6-O6</f>
        <v>3366.2058080000002</v>
      </c>
      <c r="R6" s="17"/>
      <c r="S6" s="16"/>
    </row>
    <row r="7" spans="1:19" ht="28.5" customHeight="1" x14ac:dyDescent="0.25">
      <c r="A7" s="15" t="s">
        <v>18</v>
      </c>
      <c r="B7" s="10" t="s">
        <v>15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v>318.01</v>
      </c>
      <c r="I7" s="4">
        <f t="shared" ref="I7:I16" si="3">G7-H7</f>
        <v>1897.7900000000002</v>
      </c>
      <c r="J7" s="8">
        <f t="shared" ref="J7:J16" si="4">VLOOKUP(G7,quincenal,4,4)</f>
        <v>6.4000000000000001E-2</v>
      </c>
      <c r="K7" s="4">
        <f t="shared" ref="K7:K16" si="5">I7*J7</f>
        <v>121.45856000000002</v>
      </c>
      <c r="L7" s="7">
        <v>6.15</v>
      </c>
      <c r="M7" s="4">
        <f t="shared" ref="M7:M16" si="6">K7+L7</f>
        <v>127.60856000000003</v>
      </c>
      <c r="N7" s="6">
        <f t="shared" ref="N7:N16" si="7">VLOOKUP(G7,subsidioq,3,3)</f>
        <v>174.75</v>
      </c>
      <c r="O7" s="5">
        <f t="shared" ref="O7:O16" si="8">IF(N7&lt;M7,M7-N7,0)</f>
        <v>0</v>
      </c>
      <c r="P7" s="4">
        <f>N7-M7</f>
        <v>47.141439999999974</v>
      </c>
      <c r="Q7" s="3">
        <f t="shared" ref="Q7:Q16" si="9">G7+F7+P7</f>
        <v>2373.73144</v>
      </c>
      <c r="R7" s="32"/>
      <c r="S7" s="32"/>
    </row>
    <row r="8" spans="1:19" ht="28.5" customHeight="1" x14ac:dyDescent="0.25">
      <c r="A8" s="13" t="s">
        <v>17</v>
      </c>
      <c r="B8" s="10" t="s">
        <v>15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v>318.01</v>
      </c>
      <c r="I8" s="4">
        <f t="shared" si="3"/>
        <v>1897.7900000000002</v>
      </c>
      <c r="J8" s="8">
        <f t="shared" si="4"/>
        <v>6.4000000000000001E-2</v>
      </c>
      <c r="K8" s="4">
        <f t="shared" si="5"/>
        <v>121.45856000000002</v>
      </c>
      <c r="L8" s="7">
        <v>6.15</v>
      </c>
      <c r="M8" s="4">
        <f t="shared" si="6"/>
        <v>127.60856000000003</v>
      </c>
      <c r="N8" s="6">
        <f t="shared" si="7"/>
        <v>174.75</v>
      </c>
      <c r="O8" s="5">
        <f t="shared" si="8"/>
        <v>0</v>
      </c>
      <c r="P8" s="4">
        <f t="shared" ref="P8:P14" si="10">IF(N8&gt;M8,N8-M8,0)</f>
        <v>47.141439999999974</v>
      </c>
      <c r="Q8" s="3">
        <f t="shared" si="9"/>
        <v>2373.73144</v>
      </c>
      <c r="R8" s="32"/>
      <c r="S8" s="32"/>
    </row>
    <row r="9" spans="1:19" ht="25.5" customHeight="1" x14ac:dyDescent="0.25">
      <c r="A9" s="15" t="s">
        <v>16</v>
      </c>
      <c r="B9" s="10" t="s">
        <v>15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v>318.01</v>
      </c>
      <c r="I9" s="4">
        <f t="shared" si="3"/>
        <v>1897.7900000000002</v>
      </c>
      <c r="J9" s="8">
        <f t="shared" si="4"/>
        <v>6.4000000000000001E-2</v>
      </c>
      <c r="K9" s="4">
        <f t="shared" si="5"/>
        <v>121.45856000000002</v>
      </c>
      <c r="L9" s="7">
        <v>6.15</v>
      </c>
      <c r="M9" s="4">
        <f t="shared" si="6"/>
        <v>127.60856000000003</v>
      </c>
      <c r="N9" s="6">
        <f t="shared" si="7"/>
        <v>174.75</v>
      </c>
      <c r="O9" s="5">
        <f t="shared" si="8"/>
        <v>0</v>
      </c>
      <c r="P9" s="4">
        <f t="shared" si="10"/>
        <v>47.141439999999974</v>
      </c>
      <c r="Q9" s="3">
        <f t="shared" si="9"/>
        <v>2373.73144</v>
      </c>
      <c r="R9" s="32"/>
      <c r="S9" s="32"/>
    </row>
    <row r="10" spans="1:19" ht="27.75" customHeight="1" x14ac:dyDescent="0.25">
      <c r="A10" s="13" t="s">
        <v>14</v>
      </c>
      <c r="B10" s="10" t="s">
        <v>13</v>
      </c>
      <c r="C10" s="9">
        <v>15</v>
      </c>
      <c r="D10" s="7">
        <v>37.869999999999997</v>
      </c>
      <c r="E10" s="4">
        <f t="shared" si="0"/>
        <v>568.04999999999995</v>
      </c>
      <c r="F10" s="4">
        <f t="shared" si="1"/>
        <v>28.4025</v>
      </c>
      <c r="G10" s="4">
        <f t="shared" si="2"/>
        <v>568.04999999999995</v>
      </c>
      <c r="H10" s="7">
        <v>318.01</v>
      </c>
      <c r="I10" s="4">
        <f t="shared" si="3"/>
        <v>250.03999999999996</v>
      </c>
      <c r="J10" s="8">
        <f t="shared" si="4"/>
        <v>6.4000000000000001E-2</v>
      </c>
      <c r="K10" s="4">
        <f t="shared" si="5"/>
        <v>16.002559999999999</v>
      </c>
      <c r="L10" s="7">
        <v>6.15</v>
      </c>
      <c r="M10" s="4">
        <f t="shared" si="6"/>
        <v>22.152560000000001</v>
      </c>
      <c r="N10" s="6">
        <f t="shared" si="7"/>
        <v>200.85</v>
      </c>
      <c r="O10" s="5">
        <f t="shared" si="8"/>
        <v>0</v>
      </c>
      <c r="P10" s="4">
        <f t="shared" si="10"/>
        <v>178.69744</v>
      </c>
      <c r="Q10" s="3">
        <f t="shared" si="9"/>
        <v>775.14994000000002</v>
      </c>
      <c r="R10" s="32"/>
      <c r="S10" s="32"/>
    </row>
    <row r="11" spans="1:19" ht="27" customHeight="1" x14ac:dyDescent="0.25">
      <c r="A11" s="13" t="s">
        <v>12</v>
      </c>
      <c r="B11" s="25" t="s">
        <v>11</v>
      </c>
      <c r="C11" s="9">
        <v>15</v>
      </c>
      <c r="D11" s="7">
        <v>104.01</v>
      </c>
      <c r="E11" s="4">
        <f t="shared" si="0"/>
        <v>1560.15</v>
      </c>
      <c r="F11" s="4">
        <f t="shared" si="1"/>
        <v>78.007500000000007</v>
      </c>
      <c r="G11" s="4">
        <f t="shared" si="2"/>
        <v>1560.15</v>
      </c>
      <c r="H11" s="7">
        <v>318.01</v>
      </c>
      <c r="I11" s="4">
        <f t="shared" si="3"/>
        <v>1242.1400000000001</v>
      </c>
      <c r="J11" s="8">
        <f t="shared" si="4"/>
        <v>6.4000000000000001E-2</v>
      </c>
      <c r="K11" s="4">
        <f t="shared" si="5"/>
        <v>79.496960000000001</v>
      </c>
      <c r="L11" s="7">
        <v>6.15</v>
      </c>
      <c r="M11" s="4">
        <f t="shared" si="6"/>
        <v>85.646960000000007</v>
      </c>
      <c r="N11" s="6">
        <f t="shared" si="7"/>
        <v>200.7</v>
      </c>
      <c r="O11" s="5">
        <f t="shared" si="8"/>
        <v>0</v>
      </c>
      <c r="P11" s="4">
        <f t="shared" si="10"/>
        <v>115.05303999999998</v>
      </c>
      <c r="Q11" s="3">
        <f t="shared" si="9"/>
        <v>1753.21054</v>
      </c>
      <c r="R11" s="32"/>
      <c r="S11" s="32"/>
    </row>
    <row r="12" spans="1:19" ht="30" customHeight="1" x14ac:dyDescent="0.25">
      <c r="A12" s="13" t="s">
        <v>43</v>
      </c>
      <c r="B12" s="10" t="s">
        <v>10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v>318.01</v>
      </c>
      <c r="I12" s="4">
        <f t="shared" si="3"/>
        <v>1897.7900000000002</v>
      </c>
      <c r="J12" s="8">
        <f t="shared" si="4"/>
        <v>6.4000000000000001E-2</v>
      </c>
      <c r="K12" s="4">
        <f t="shared" si="5"/>
        <v>121.45856000000002</v>
      </c>
      <c r="L12" s="7">
        <v>6.15</v>
      </c>
      <c r="M12" s="4">
        <f t="shared" si="6"/>
        <v>127.60856000000003</v>
      </c>
      <c r="N12" s="6">
        <f t="shared" si="7"/>
        <v>174.75</v>
      </c>
      <c r="O12" s="5">
        <f t="shared" si="8"/>
        <v>0</v>
      </c>
      <c r="P12" s="4">
        <f t="shared" si="10"/>
        <v>47.141439999999974</v>
      </c>
      <c r="Q12" s="3">
        <f t="shared" si="9"/>
        <v>2373.73144</v>
      </c>
      <c r="R12" s="32"/>
      <c r="S12" s="32"/>
    </row>
    <row r="13" spans="1:19" ht="25.5" customHeight="1" x14ac:dyDescent="0.25">
      <c r="A13" s="13" t="s">
        <v>9</v>
      </c>
      <c r="B13" s="10" t="s">
        <v>7</v>
      </c>
      <c r="C13" s="9">
        <v>15</v>
      </c>
      <c r="D13" s="7">
        <v>114.04</v>
      </c>
      <c r="E13" s="4">
        <f t="shared" si="0"/>
        <v>1710.6000000000001</v>
      </c>
      <c r="F13" s="4">
        <f t="shared" si="1"/>
        <v>85.530000000000015</v>
      </c>
      <c r="G13" s="4">
        <f t="shared" si="2"/>
        <v>1710.6000000000001</v>
      </c>
      <c r="H13" s="7">
        <v>318.01</v>
      </c>
      <c r="I13" s="4">
        <f t="shared" si="3"/>
        <v>1392.5900000000001</v>
      </c>
      <c r="J13" s="8">
        <f t="shared" si="4"/>
        <v>6.4000000000000001E-2</v>
      </c>
      <c r="K13" s="4">
        <f t="shared" si="5"/>
        <v>89.125760000000014</v>
      </c>
      <c r="L13" s="7">
        <v>6.15</v>
      </c>
      <c r="M13" s="4">
        <f t="shared" si="6"/>
        <v>95.27576000000002</v>
      </c>
      <c r="N13" s="6">
        <f t="shared" si="7"/>
        <v>200.7</v>
      </c>
      <c r="O13" s="5">
        <f t="shared" si="8"/>
        <v>0</v>
      </c>
      <c r="P13" s="4">
        <f t="shared" si="10"/>
        <v>105.42423999999997</v>
      </c>
      <c r="Q13" s="3">
        <f t="shared" si="9"/>
        <v>1901.5542400000002</v>
      </c>
      <c r="R13" s="32"/>
      <c r="S13" s="32"/>
    </row>
    <row r="14" spans="1:19" ht="29.25" customHeight="1" x14ac:dyDescent="0.25">
      <c r="A14" s="12" t="s">
        <v>8</v>
      </c>
      <c r="B14" s="10" t="s">
        <v>7</v>
      </c>
      <c r="C14" s="9">
        <v>15</v>
      </c>
      <c r="D14" s="7">
        <v>114.04</v>
      </c>
      <c r="E14" s="4">
        <f t="shared" si="0"/>
        <v>1710.6000000000001</v>
      </c>
      <c r="F14" s="4">
        <f t="shared" si="1"/>
        <v>85.530000000000015</v>
      </c>
      <c r="G14" s="4">
        <f t="shared" si="2"/>
        <v>1710.6000000000001</v>
      </c>
      <c r="H14" s="7">
        <v>318.01</v>
      </c>
      <c r="I14" s="4">
        <f t="shared" si="3"/>
        <v>1392.5900000000001</v>
      </c>
      <c r="J14" s="8">
        <f t="shared" si="4"/>
        <v>6.4000000000000001E-2</v>
      </c>
      <c r="K14" s="4">
        <f t="shared" si="5"/>
        <v>89.125760000000014</v>
      </c>
      <c r="L14" s="7">
        <v>6.15</v>
      </c>
      <c r="M14" s="4">
        <f t="shared" si="6"/>
        <v>95.27576000000002</v>
      </c>
      <c r="N14" s="6">
        <f t="shared" si="7"/>
        <v>200.7</v>
      </c>
      <c r="O14" s="5">
        <f t="shared" si="8"/>
        <v>0</v>
      </c>
      <c r="P14" s="4">
        <f t="shared" si="10"/>
        <v>105.42423999999997</v>
      </c>
      <c r="Q14" s="3">
        <f t="shared" si="9"/>
        <v>1901.5542400000002</v>
      </c>
      <c r="R14" s="32"/>
      <c r="S14" s="32"/>
    </row>
    <row r="15" spans="1:19" ht="27" customHeight="1" x14ac:dyDescent="0.25">
      <c r="A15" s="11" t="s">
        <v>44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v>318.01</v>
      </c>
      <c r="I15" s="4">
        <f t="shared" si="3"/>
        <v>962.99</v>
      </c>
      <c r="J15" s="8">
        <f t="shared" si="4"/>
        <v>6.4000000000000001E-2</v>
      </c>
      <c r="K15" s="4">
        <f t="shared" si="5"/>
        <v>61.631360000000001</v>
      </c>
      <c r="L15" s="7">
        <v>6.15</v>
      </c>
      <c r="M15" s="4">
        <f t="shared" si="6"/>
        <v>67.781360000000006</v>
      </c>
      <c r="N15" s="6">
        <f t="shared" si="7"/>
        <v>200.7</v>
      </c>
      <c r="O15" s="5">
        <f t="shared" si="8"/>
        <v>0</v>
      </c>
      <c r="P15" s="4">
        <f>N15-M15</f>
        <v>132.91863999999998</v>
      </c>
      <c r="Q15" s="3">
        <f t="shared" si="9"/>
        <v>1477.9686400000001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116.05</v>
      </c>
      <c r="E16" s="4">
        <f t="shared" si="0"/>
        <v>1740.75</v>
      </c>
      <c r="F16" s="4">
        <f t="shared" si="1"/>
        <v>87.037500000000009</v>
      </c>
      <c r="G16" s="4">
        <f t="shared" si="2"/>
        <v>1740.75</v>
      </c>
      <c r="H16" s="7">
        <v>318.01</v>
      </c>
      <c r="I16" s="4">
        <f t="shared" si="3"/>
        <v>1422.74</v>
      </c>
      <c r="J16" s="8">
        <f t="shared" si="4"/>
        <v>6.4000000000000001E-2</v>
      </c>
      <c r="K16" s="4">
        <f t="shared" si="5"/>
        <v>91.055360000000007</v>
      </c>
      <c r="L16" s="7">
        <v>6.15</v>
      </c>
      <c r="M16" s="4">
        <f t="shared" si="6"/>
        <v>97.205360000000013</v>
      </c>
      <c r="N16" s="6">
        <f t="shared" si="7"/>
        <v>193.8</v>
      </c>
      <c r="O16" s="5">
        <f t="shared" si="8"/>
        <v>0</v>
      </c>
      <c r="P16" s="4">
        <f>IF(N16&gt;M16,N16-M16,0)</f>
        <v>96.594639999999998</v>
      </c>
      <c r="Q16" s="3">
        <f t="shared" si="9"/>
        <v>1924.3821399999999</v>
      </c>
      <c r="R16" s="32"/>
      <c r="S16" s="32"/>
    </row>
    <row r="17" spans="5:17" ht="15.75" thickTop="1" x14ac:dyDescent="0.25">
      <c r="Q17" s="2">
        <f>SUBTOTAL(109,Q4:Q16)</f>
        <v>26179.124516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ENERO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2021-01-29T21:00:58Z</cp:lastPrinted>
  <dcterms:created xsi:type="dcterms:W3CDTF">2020-06-22T17:15:18Z</dcterms:created>
  <dcterms:modified xsi:type="dcterms:W3CDTF">2021-01-29T21:01:42Z</dcterms:modified>
</cp:coreProperties>
</file>